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Z:\Highways\MUN\LCL\Private\ProgramDocuments\BikePed\Info for Sommer 2025\"/>
    </mc:Choice>
  </mc:AlternateContent>
  <xr:revisionPtr revIDLastSave="0" documentId="8_{34CF280D-D72D-4D1B-9CE0-AF87304EFDF1}" xr6:coauthVersionLast="47" xr6:coauthVersionMax="47" xr10:uidLastSave="{00000000-0000-0000-0000-000000000000}"/>
  <bookViews>
    <workbookView xWindow="-108" yWindow="-108" windowWidth="23256" windowHeight="12456" tabRatio="669" activeTab="1" xr2:uid="{00000000-000D-0000-FFFF-FFFF00000000}"/>
  </bookViews>
  <sheets>
    <sheet name="2021AppsList-Construction" sheetId="5" r:id="rId1"/>
    <sheet name="2021 Scoping Apps" sheetId="9" r:id="rId2"/>
    <sheet name="2021AppsList-Addl Funds" sheetId="7" r:id="rId3"/>
    <sheet name="Funding Summary" sheetId="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7" l="1"/>
  <c r="C26" i="8"/>
  <c r="C4" i="8"/>
  <c r="G4" i="9"/>
  <c r="G5" i="9" s="1"/>
  <c r="G6" i="9" s="1"/>
  <c r="G7" i="9" s="1"/>
  <c r="G8" i="9" s="1"/>
  <c r="G9" i="9" s="1"/>
  <c r="G3" i="9"/>
  <c r="G2" i="9"/>
  <c r="D13" i="9"/>
  <c r="L4" i="9"/>
  <c r="L7" i="9"/>
  <c r="L3" i="9"/>
  <c r="L6" i="9"/>
  <c r="L5" i="9"/>
  <c r="L9" i="9"/>
  <c r="L2" i="9"/>
  <c r="L8" i="9"/>
  <c r="E4" i="9"/>
  <c r="E7" i="9"/>
  <c r="E3" i="9"/>
  <c r="E6" i="9"/>
  <c r="E5" i="9"/>
  <c r="E9" i="9"/>
  <c r="E2" i="9"/>
  <c r="E8" i="9"/>
  <c r="N3" i="7"/>
  <c r="N2" i="7"/>
  <c r="I16" i="5"/>
  <c r="J6" i="5"/>
  <c r="J5" i="5"/>
  <c r="J7" i="5"/>
  <c r="J4" i="5"/>
  <c r="J2" i="5"/>
  <c r="K2" i="5" s="1"/>
  <c r="J8" i="5"/>
  <c r="J3" i="5"/>
  <c r="D6" i="5"/>
  <c r="D5" i="5"/>
  <c r="D7" i="5"/>
  <c r="D4" i="5"/>
  <c r="D2" i="5"/>
  <c r="D8" i="5"/>
  <c r="D3" i="5"/>
  <c r="K3" i="5" l="1"/>
  <c r="K4" i="5" s="1"/>
  <c r="K5" i="5" s="1"/>
  <c r="K6" i="5" s="1"/>
  <c r="K7" i="5" s="1"/>
  <c r="K8" i="5" s="1"/>
  <c r="E13" i="9"/>
  <c r="J16" i="5"/>
  <c r="H10" i="7"/>
  <c r="G3" i="7" l="1"/>
  <c r="G2" i="7"/>
  <c r="G10" i="7" l="1"/>
</calcChain>
</file>

<file path=xl/sharedStrings.xml><?xml version="1.0" encoding="utf-8"?>
<sst xmlns="http://schemas.openxmlformats.org/spreadsheetml/2006/main" count="174" uniqueCount="138">
  <si>
    <t>Municipality</t>
  </si>
  <si>
    <t>Project Title</t>
  </si>
  <si>
    <t>Total Score</t>
  </si>
  <si>
    <t>Total Project Cost</t>
  </si>
  <si>
    <t>Burlington</t>
  </si>
  <si>
    <t>Fair Haven</t>
  </si>
  <si>
    <t>Jericho</t>
  </si>
  <si>
    <t>Williston</t>
  </si>
  <si>
    <t>Total Federal Request</t>
  </si>
  <si>
    <t>JK Score</t>
  </si>
  <si>
    <t>JK Comments</t>
  </si>
  <si>
    <t>Running Total</t>
  </si>
  <si>
    <t>Federal Portion</t>
  </si>
  <si>
    <t>Bennington</t>
  </si>
  <si>
    <t>Essex</t>
  </si>
  <si>
    <t>Existing Project Numbers</t>
  </si>
  <si>
    <t>Total Federal Funds Available</t>
  </si>
  <si>
    <t>Fed. Funds remaining</t>
  </si>
  <si>
    <t>Scoping Projects Selected</t>
  </si>
  <si>
    <t>Add'l Funds Projects Selected</t>
  </si>
  <si>
    <t>Design/Construction projects selected</t>
  </si>
  <si>
    <t>Rounded Federal Award</t>
  </si>
  <si>
    <t>Partial Funding</t>
  </si>
  <si>
    <t>Bennington STP BP15(2)</t>
  </si>
  <si>
    <t xml:space="preserve"> </t>
  </si>
  <si>
    <t>PP score</t>
  </si>
  <si>
    <t>SB Score</t>
  </si>
  <si>
    <t>DN Score</t>
  </si>
  <si>
    <t>Underhill</t>
  </si>
  <si>
    <t>Underhill STP BP13(5)</t>
  </si>
  <si>
    <t>PP Comments</t>
  </si>
  <si>
    <t>SB Comments</t>
  </si>
  <si>
    <t>DN Comments</t>
  </si>
  <si>
    <t>PP Score</t>
  </si>
  <si>
    <t>Richmond</t>
  </si>
  <si>
    <t>West Rutland</t>
  </si>
  <si>
    <t>Will accept reduced funding. 2018 scoping study. Roadway marking in addition to path. 8' wide adequate? Confusing application with multiple road names and scope. Connects to viable ped facilities on only one end. 20% contingency. $350k in lighting? Hard to check budget #s. Mention town performing inspection. No equity issues addressed. Town forces planned for MPM but indicate experience.</t>
  </si>
  <si>
    <t>Will accept lower funding amount. Includes lighting installations. East side a maintenance project? Project scope hard to identify. Makes it safer/easier to utilize downtown. No specific senior, low income or other identified. Plan to hire MPM and town has project experience.</t>
  </si>
  <si>
    <t>Will accept lower funding amount. Indicated shovel ready? Well scoped. Vague on direct economic impacts. Only 15% contingency. Some assumptions (%) instead of pricing. Town forces component for match will complicate project. Equity: numerous communities Identified. Nothing on specific management plan.</t>
  </si>
  <si>
    <t>Will accept lower funding amount. Talks about unsafe routes but does this just move the problem 300'? Should they wait and do larger project? Part of local, regional and Cross VT Trail plans. Vague, hard to follow, RRFB not included, contingency not included. Complexity appears to be how to handle terminus, intersection. Far from a designated center. Not planning to hire an MPM, Local person said to have been MPM on other projects.</t>
  </si>
  <si>
    <t>Will not accept reduced funding. Scoping done in 2021. 1/2 of costs estimated for lighting and traffic calming. Aggressive schedule. Easement costs ? Redundant SW but busy road. Good, current budget but discussed utility relocations but no costs included. Has $30k in budget but looks like want to utilize local MPM</t>
  </si>
  <si>
    <t>ROW Certificate from Town Attorney obtained but no ROW clear yet. Anecdotal yet reasonable explanations for overruns. Project 2,5 times original grant application amount. App is for full project, review based on that only.</t>
  </si>
  <si>
    <t>Already bid, construction started, eligible for additional? Obviously going to complete even if not awarded additional funds. Long running project with ROW issues. Documentation of costs accurate due to the project already bid and awarded.</t>
  </si>
  <si>
    <t xml:space="preserve">Town has been slowly building out ped infrastructure and this is a good continuation of that work that ties in several local destinations. Good budget and backup.  Note that construction cost includes nearly 200K for lights. </t>
  </si>
  <si>
    <t>Third time that the City has put in an application for this project.  Ticks all the boxes, especially providing access to disadvantaged populations, connecting to the bike/ped network and transit and providing non-motorized access to a key Burlington destination. Well-vetted budget and is consistent with typical unit costs.</t>
  </si>
  <si>
    <t>Project does provide a missing link in the non-motorized network.  However, many application questions not addressed adequately, so hard to give this a better score. Project map did not show surrounding network or destinations. Good budget. I question the need for $250K in lighting.</t>
  </si>
  <si>
    <t>Good project, especially the bulbouts which are really needed to enhance ped crossing safety.  Right in the core of downtown, so should support economic development. Good budget back up.  May be a little low for construction with the bulbouts and some uncertainties.</t>
  </si>
  <si>
    <t>Not a super strong application.  I feel like the construction cost is probably low, despite backup to the contrary.  Basically a redundant facility to Marble Ave., albeit a more direct off-road route, especially for bicyclists. Good budget back up.  I worry that the construction cost is a little bit low.  Town indicates they can make up any shortfall with local funds.</t>
  </si>
  <si>
    <t>Very short project (300 ft.) for complicated use of Fed Aid funds.  Wonder if this would be a stronger project and achieve more if a larger segment was constructed.  Possibly fund as a state funded project with some of the extra state funds that we have? Adequate budget with appropriate amounts for non-construction elements.</t>
  </si>
  <si>
    <t>The Ninja Path project is 1.43-mile shared-use path project that will bridge a difficult gap between two existing shared-use paths. Pretty good justification of unanticipated permitting requirements that have increased construction cost (boardwalk) and inflation of material costs (wood and steel). Thorough documentation of the shortfall and an option for partial funding for a shortened segment of the project</t>
  </si>
  <si>
    <t xml:space="preserve">Thorough documentation of the shortfall and an option for partial funding for a shortened segment of the project. Very long time from initial award to getting the project out to bid (8 years) has resulted in inflation that added to project cost. Used funding calculator and construction cost is based on an actual bid. </t>
  </si>
  <si>
    <t>Berlin</t>
  </si>
  <si>
    <t>Missing important connection to Montpelier? 100K justified? Will connect new housing to the hospital. Cost/complexity/scope questions.</t>
  </si>
  <si>
    <t>Burke</t>
  </si>
  <si>
    <t>Cost documented with proposal. Better connect village with existing path and rec fields. Provide access across river to north.</t>
  </si>
  <si>
    <t>Dorset</t>
  </si>
  <si>
    <t xml:space="preserve">Manchester Rail Trail status still ad-hoc? Could be a good /safe connection between the two communities and a natural extension of the Manchester trail. </t>
  </si>
  <si>
    <t>Newfane</t>
  </si>
  <si>
    <t>Poor SW conditional and location would be addressed. Need appears to be there according to the Safety Audit, a lot of Ped references and recommendation to do a scoping study.</t>
  </si>
  <si>
    <t>Shaftsbury</t>
  </si>
  <si>
    <t>Appears to be a good connection. Contributes to the existing network in a positive way.</t>
  </si>
  <si>
    <t>South Pomfret</t>
  </si>
  <si>
    <t>Almost no existing facilities in the village but not a huge community.</t>
  </si>
  <si>
    <t>Springfield</t>
  </si>
  <si>
    <t>Bike lane and sidewalks in the area already. More of a scenic riverside project?</t>
  </si>
  <si>
    <t>St. Albans</t>
  </si>
  <si>
    <t>Would be good to scope how to cross SASH. Elderly and mixed use housing to north and south of SASH, would help connect to Perley Collins recreation facility. Did homework on study cost. Help connect south of SASH to Rail trail? Complex project.</t>
  </si>
  <si>
    <t>App #</t>
  </si>
  <si>
    <t>Fed Request</t>
  </si>
  <si>
    <t>Committee notes</t>
  </si>
  <si>
    <t>Re-envision the current Fisher Road auto oriented thoroughfare as a pedestrian friendly Town Center street.</t>
  </si>
  <si>
    <t>Study of sidewalk improvements and Shared use Path connecting to an existing Shared use Path, and crosswalk in East Burke Village along route 114.</t>
  </si>
  <si>
    <t xml:space="preserve">Evaluate alternatives for a new shared-use path to connect Dorset’s village center to the recently completed Manchester Rail Trail. </t>
  </si>
  <si>
    <t xml:space="preserve">Town makes a good case for the higher scoping study cost.  Also, Fisher Rd. is a pretty major component of what they are trying to accomplish with establishing a Town Center. </t>
  </si>
  <si>
    <t xml:space="preserve"> Town has a track record of making improvements and is intending to study some of the more difficult areas to complete their network.</t>
  </si>
  <si>
    <t xml:space="preserve"> This kind of long distance shared use path is less likely to be implemented in the long term.  Documentation of how this connects to existing network in Dorset not clearly identified.</t>
  </si>
  <si>
    <t xml:space="preserve">Good case made for the need of the study and it is building from a Road Safety Audit. </t>
  </si>
  <si>
    <t>Valid study of a sidewalk in Shaftsbury to connect up with new walks in North Bennington to the south.</t>
  </si>
  <si>
    <t xml:space="preserve">Clearly, there are pedestrian and bike generators in this area and a study will help the town figure out what is needed and prioritize where to start. </t>
  </si>
  <si>
    <t>Proposed project fits in with local network and supports downtown initiatives.</t>
  </si>
  <si>
    <t>Path will connect a number of key destinations in the town of St. Albans.</t>
  </si>
  <si>
    <t>Will not accept lower funding. 2018 Study completed. Not sure of fully ADA compliant connections after path ends. Benefits existing businesses but not clear on potential for new. Appears complete but two budgets provided, used the lower budget # and only 10% contingency. No ROW $ but indicated need in text. Appears to make low income community more accessible to the Intervale. City forces planned for MPM but that is normal for Burlington.</t>
  </si>
  <si>
    <t>Addition of curbed sidewalks will help to better define these village center sidewalks.  Some concern about attempt to coordinate with VTrans paving project. Well supported budget that is in line with historic unit costs.</t>
  </si>
  <si>
    <t>Will accept lower funding amount. Project timeline too short to coordinate with State project, most likely after state comes through. Redundant, both sides. Paved sidewalks were temp. after waterline replacements under previous 1111 permit. Bond vote mentioned as funding mechanism. Will need temp easements, no cost included. Did not include contingency in 2021 estimate. Complex due to coordination with VTrans project running right through the project. Appears VTrans project will be completed before MAP process completed. No equity issues appear to be addressed/evident. Not planning to hire an MPM, No discussion of the FHWA or MA process, Refer to Town  policies .</t>
  </si>
  <si>
    <t xml:space="preserve">The Ninja Path project is 1.43-mile shared-use path project that will bridge a difficult gap between two existing shared-use paths. </t>
  </si>
  <si>
    <t>Construct a 5 ft wide concrete sidewalk along a portion of Park Street and VT Route 15.</t>
  </si>
  <si>
    <t>Sidewalk scoping study in Newfane Village on Route 30.</t>
  </si>
  <si>
    <t xml:space="preserve">Sidewalk to link Grandview Street and Hawks to the Village of North Bennington. </t>
  </si>
  <si>
    <t>Evaluate the South Pomfret Village area.</t>
  </si>
  <si>
    <t>Springfield North Gateway and Shared-Use Path Scoping Study.</t>
  </si>
  <si>
    <t>The St. Albans Health Path is a proposed shared-use path connecting the Collins Perley Sports Center to the Missisquoi Valley Rail Trail.</t>
  </si>
  <si>
    <t>Construct a curb-separated ten-foot wide shared use path along the paved section of Intervale Road from Riverside Avenue to the Intervale Center.</t>
  </si>
  <si>
    <t>VT Route 15 Path Phase 1.</t>
  </si>
  <si>
    <t>Upgrade 1,000 feet of deteriorated sidewalks to ADA-compliant standards within Downtown.</t>
  </si>
  <si>
    <t xml:space="preserve">1,600 lf of sidewalk on the eastern side of Vermont Route 15 between Park St. and the Jericho Market. </t>
  </si>
  <si>
    <t xml:space="preserve">New concrete sidewalk with granite curbing on the north side of East Main Street (Route 2) from Bridge Street to Richmond Fire Station (357 East Main Street), and new concrete sidewalk with granite curbing on the south side of East Main Street (Route 2) from Bridge Street to Lemroy Court. </t>
  </si>
  <si>
    <t xml:space="preserve">Construction of a 4,066 feet paved multi-use path that follows along an existing streambank from Thrall Avenue to Gilmore Street in West Rutland's designated village center. </t>
  </si>
  <si>
    <t>Marshall Avenue Shared-use path to Shunpike Road intersection.</t>
  </si>
  <si>
    <t>recreation based trips and transportation?</t>
  </si>
  <si>
    <t>Dorset is a designated village, photos demonstrate a need</t>
  </si>
  <si>
    <t xml:space="preserve">the need was a bit vague. Looking at google there are many residential homes. </t>
  </si>
  <si>
    <t>the need was well communicated</t>
  </si>
  <si>
    <t>I think there is some overlap with one of the regional projects proposed - I will try to contact MARC before we meet</t>
  </si>
  <si>
    <t>the concept is proactive and a vision</t>
  </si>
  <si>
    <t>unforeseen permitting requirements and material cost ( mainly due to the bridge) was in the original proposal?</t>
  </si>
  <si>
    <t>change in property owners are unforeseen</t>
  </si>
  <si>
    <t>could do a better job selling the project as a community need without needing to dig through scoping report. Needed to work too hard to  figure out project. Better map needed. Supporting documents? culvert modifications and archeological testing needed. Connects with the train and bus in the village.</t>
  </si>
  <si>
    <t>Taking away points since thecurrent infrastructure does not appear maintained - including crosswalk markings. Unclear if budget how much the budget was changed after adding the additional elements such as lighting, storm water, etc.  Class 1 is for CY2025.greatb this is being proposed in advance of the paving project. Outlines key players for oversight and communication.</t>
  </si>
  <si>
    <t>This will support a full compliment of the network. unclear if the 8 land owners are impacted by the project or construction. The application did not state those land owners support but may be in the scoping study. The points are based on the type of development underway for seniors and low income.</t>
  </si>
  <si>
    <t>Many origin and destinations once phase II completed. This seems like a big benefit to bike commuters but unsure how many others will utilize - points for the scoping. Part of larger plan.  Points for capital planning and identifying a qualify staff, the management of plan is not well defined.</t>
  </si>
  <si>
    <t xml:space="preserve">(Economic) lacking specific reference but a lot of good momentum. A lot of input into the cost. Points for past successes but no plan outlined. </t>
  </si>
  <si>
    <t xml:space="preserve">Missing a # Points mostly because the infrastructure currently is there and does serves residents. Less points since not seeing itemized costs as with other applicants. Coordination is needed if resurfacing project is lined up with the sidewalk project - although this could be the best for all. Is part of a larger plan but seems to be distant future. </t>
  </si>
  <si>
    <t>Why isn't the 5' lane adequate? Is there a seasonal need or all year? RR x-ing is  a red flag and the need for retaining walls is explicitly stated as well. the outreach  was broad to include CSA holders and located on-site at the barn</t>
  </si>
  <si>
    <t>Overall - good. The goat path clearly demonstrates a need with connections to important facilities. Large cost for the grant program. Would like to fund less and have cost sharing with the City and private. Good show of need. Good generators. Bike/Ped would benefit from off-road. Could improve circulation. Good budget. But HIGH.</t>
  </si>
  <si>
    <t xml:space="preserve">Not enough need. Application lacked specificity. Not dense. Needs more description. Who are you serving? Consultant budget. </t>
  </si>
  <si>
    <t xml:space="preserve">Not new facilities but in disrepair. Other safety improvements are huge. Would be a big benefit to pair with park-and-ride project. Dangerous downtown. High need. Consultant budget. </t>
  </si>
  <si>
    <t xml:space="preserve">Replacing existing. Does not look in terrible shape. Does need curbing and buffers with some access management issues. Overall - did not demonstrate an adequate need for large funding request. Nice engineering designs. Not consultant based. </t>
  </si>
  <si>
    <t xml:space="preserve">Great project. Clear need. Many recent sidewalk projects though. Development/School,  Consultant budget. </t>
  </si>
  <si>
    <t>Great idea based on years of planning. The need is questionable based on the alternative facilities recently constructed in Town. Would provide large economic boost to low-income Town. Recently updated budget.</t>
  </si>
  <si>
    <t xml:space="preserve">Overall - okay. Do not support phased approach. Good scoping. Updated budget </t>
  </si>
  <si>
    <t xml:space="preserve">Great idea. This would be a big improvement for the Village. Seems like a very expensive study for the scope. This is not an engineering study. </t>
  </si>
  <si>
    <t xml:space="preserve">There is a need with increased bicycle and pedestrian traffic around the trail system. Would be good to fill gaps and improve safety. Cost seems a little high for the scope. </t>
  </si>
  <si>
    <t xml:space="preserve">Great project. This is a big gap in connectivity and avoids a dangerous state route. </t>
  </si>
  <si>
    <t xml:space="preserve">Is scoping necessary? Seems like this could be a design build. Will see good use. </t>
  </si>
  <si>
    <t xml:space="preserve">This area could be improve by a scoping study. </t>
  </si>
  <si>
    <t xml:space="preserve">Good village center project with important local assets. </t>
  </si>
  <si>
    <t xml:space="preserve">Great project! Connecting possible generators and filling gaps. </t>
  </si>
  <si>
    <t xml:space="preserve">Great project! Really appreciate the employer discussion to have more active transportation for commuters. </t>
  </si>
  <si>
    <t xml:space="preserve">he community need is high but this project scope was not well outlined in the application. What is being done by VTrans  and what is being studied? This is a good candidate to add demonstration project to the scope. </t>
  </si>
  <si>
    <t xml:space="preserve">Disappointing to see such a major hurdle this far along in the project. How did scoping not determine need for bridge? Great project and would like to see it finished but it is a big part of the total budget for the program. Significant issues not identified by scoping study. The bridge is a large cost. (Costs) Could be better explained. </t>
  </si>
  <si>
    <t xml:space="preserve">Original from 2013. Given this is 8 years old - the costs are of course going to go up. Seems like this is an issue with waiting too long. Lack of due diligence. </t>
  </si>
  <si>
    <t>Running total</t>
  </si>
  <si>
    <t>fund down to Shaftsbury</t>
  </si>
  <si>
    <t>Put this amount to Ninja Path</t>
  </si>
  <si>
    <t>Fund Fair Haven and Burlington</t>
  </si>
  <si>
    <t>fund all</t>
  </si>
  <si>
    <t>Fund down to West Rutland</t>
  </si>
  <si>
    <t>Jericho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</si>
</sst>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
  </numFmts>
  <fonts count="8" x14ac:knownFonts="1">
    <font>
      <sz val="11"/>
      <color theme="1"/>
      <name val="Calibri"/>
      <family val="2"/>
      <scheme val="minor"/>
    </font>
    <font>
      <b/>
      <sz val="12"/>
      <color indexed="18"/>
      <name val="Arial"/>
      <family val="2"/>
    </font>
    <font>
      <sz val="10"/>
      <name val="Arial"/>
      <family val="2"/>
    </font>
    <font>
      <sz val="14"/>
      <color theme="1"/>
      <name val="Arial"/>
      <family val="2"/>
    </font>
    <font>
      <sz val="11"/>
      <color theme="1"/>
      <name val="Calibri"/>
      <family val="2"/>
      <scheme val="minor"/>
    </font>
    <font>
      <sz val="14"/>
      <color theme="1"/>
      <name val="Calibri"/>
      <family val="2"/>
      <scheme val="minor"/>
    </font>
    <font>
      <sz val="16"/>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0" tint="-0.14999847407452621"/>
        <bgColor theme="0" tint="-0.14999847407452621"/>
      </patternFill>
    </fill>
    <fill>
      <patternFill patternType="solid">
        <fgColor rgb="FF92D050"/>
        <bgColor indexed="64"/>
      </patternFill>
    </fill>
    <fill>
      <patternFill patternType="solid">
        <fgColor theme="0" tint="-0.14999847407452621"/>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theme="9"/>
      </right>
      <top style="thin">
        <color theme="9"/>
      </top>
      <bottom/>
      <diagonal/>
    </border>
    <border>
      <left/>
      <right/>
      <top style="thin">
        <color theme="9"/>
      </top>
      <bottom/>
      <diagonal/>
    </border>
  </borders>
  <cellStyleXfs count="4">
    <xf numFmtId="0" fontId="0" fillId="0" borderId="0"/>
    <xf numFmtId="0" fontId="2" fillId="0" borderId="0"/>
    <xf numFmtId="44" fontId="2" fillId="0" borderId="0" applyFont="0" applyFill="0" applyBorder="0" applyAlignment="0" applyProtection="0"/>
    <xf numFmtId="44" fontId="4" fillId="0" borderId="0" applyFont="0" applyFill="0" applyBorder="0" applyAlignment="0" applyProtection="0"/>
  </cellStyleXfs>
  <cellXfs count="63">
    <xf numFmtId="0" fontId="0" fillId="0" borderId="0" xfId="0"/>
    <xf numFmtId="0" fontId="3" fillId="0" borderId="0" xfId="0" applyFont="1"/>
    <xf numFmtId="0" fontId="3" fillId="0" borderId="0" xfId="0" applyFont="1" applyAlignment="1">
      <alignment wrapText="1"/>
    </xf>
    <xf numFmtId="0" fontId="0" fillId="0" borderId="0" xfId="0" applyAlignment="1">
      <alignment wrapText="1"/>
    </xf>
    <xf numFmtId="0" fontId="0" fillId="0" borderId="1" xfId="0" applyBorder="1" applyAlignment="1">
      <alignment wrapText="1"/>
    </xf>
    <xf numFmtId="0" fontId="1" fillId="0" borderId="2" xfId="0" applyFont="1" applyBorder="1" applyAlignment="1">
      <alignment horizontal="left"/>
    </xf>
    <xf numFmtId="0" fontId="5" fillId="0" borderId="0" xfId="0" applyFont="1"/>
    <xf numFmtId="0" fontId="1" fillId="0" borderId="3" xfId="0" applyFont="1" applyBorder="1" applyAlignment="1">
      <alignment horizontal="left"/>
    </xf>
    <xf numFmtId="0" fontId="1" fillId="0" borderId="3" xfId="0" applyFont="1" applyBorder="1" applyAlignment="1">
      <alignment horizontal="left" wrapText="1"/>
    </xf>
    <xf numFmtId="42" fontId="6" fillId="2" borderId="1" xfId="0" applyNumberFormat="1" applyFont="1" applyFill="1" applyBorder="1"/>
    <xf numFmtId="0" fontId="1" fillId="0" borderId="1" xfId="0" applyFont="1" applyBorder="1" applyAlignment="1">
      <alignment horizontal="center" wrapText="1"/>
    </xf>
    <xf numFmtId="0" fontId="5" fillId="3" borderId="1" xfId="0" applyFont="1" applyFill="1" applyBorder="1" applyAlignment="1">
      <alignment horizontal="center" vertical="center"/>
    </xf>
    <xf numFmtId="44" fontId="0" fillId="0" borderId="0" xfId="3" applyFont="1" applyAlignment="1">
      <alignment horizontal="center"/>
    </xf>
    <xf numFmtId="44" fontId="5" fillId="0" borderId="0" xfId="3" applyFont="1" applyAlignment="1">
      <alignment horizontal="center"/>
    </xf>
    <xf numFmtId="0" fontId="7" fillId="0" borderId="0" xfId="0" applyFont="1"/>
    <xf numFmtId="44" fontId="7" fillId="0" borderId="0" xfId="3" applyFont="1" applyAlignment="1">
      <alignment horizontal="center"/>
    </xf>
    <xf numFmtId="0" fontId="6" fillId="0" borderId="1" xfId="0" applyFont="1" applyBorder="1"/>
    <xf numFmtId="0" fontId="6" fillId="0" borderId="1" xfId="0" applyFont="1" applyBorder="1" applyAlignment="1">
      <alignment wrapText="1"/>
    </xf>
    <xf numFmtId="42" fontId="6" fillId="0" borderId="1" xfId="3" applyNumberFormat="1" applyFont="1" applyFill="1" applyBorder="1"/>
    <xf numFmtId="42" fontId="6" fillId="0" borderId="1" xfId="0" applyNumberFormat="1" applyFont="1" applyBorder="1"/>
    <xf numFmtId="42" fontId="5" fillId="0" borderId="1" xfId="3" applyNumberFormat="1" applyFont="1" applyFill="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4" borderId="0" xfId="0" applyFill="1"/>
    <xf numFmtId="0" fontId="6" fillId="4" borderId="1" xfId="0" applyFont="1" applyFill="1" applyBorder="1"/>
    <xf numFmtId="0" fontId="6" fillId="4" borderId="1" xfId="0" applyFont="1" applyFill="1" applyBorder="1" applyAlignment="1">
      <alignment wrapText="1"/>
    </xf>
    <xf numFmtId="42" fontId="6" fillId="4" borderId="1" xfId="3" applyNumberFormat="1" applyFont="1" applyFill="1" applyBorder="1"/>
    <xf numFmtId="42" fontId="6" fillId="4" borderId="1" xfId="0" applyNumberFormat="1" applyFont="1" applyFill="1" applyBorder="1"/>
    <xf numFmtId="42" fontId="5" fillId="4" borderId="1" xfId="3" applyNumberFormat="1" applyFont="1" applyFill="1" applyBorder="1" applyAlignment="1">
      <alignment horizont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0" fillId="4" borderId="1" xfId="0" applyFill="1" applyBorder="1" applyAlignment="1">
      <alignment wrapText="1"/>
    </xf>
    <xf numFmtId="0" fontId="1" fillId="0" borderId="3" xfId="0" applyFont="1" applyBorder="1" applyAlignment="1">
      <alignment horizontal="center" wrapText="1"/>
    </xf>
    <xf numFmtId="0" fontId="0" fillId="0" borderId="4" xfId="0" applyBorder="1" applyAlignment="1">
      <alignment horizontal="left" vertical="top" wrapText="1"/>
    </xf>
    <xf numFmtId="0" fontId="0" fillId="0" borderId="1" xfId="0" applyBorder="1" applyAlignment="1">
      <alignment horizontal="center" vertical="center" wrapText="1"/>
    </xf>
    <xf numFmtId="0" fontId="5" fillId="0" borderId="1" xfId="0" applyFont="1" applyBorder="1" applyAlignment="1">
      <alignment horizontal="left"/>
    </xf>
    <xf numFmtId="0" fontId="5" fillId="0" borderId="1" xfId="0" applyFont="1" applyBorder="1" applyAlignment="1">
      <alignment horizontal="left" wrapText="1"/>
    </xf>
    <xf numFmtId="164" fontId="0" fillId="0" borderId="1" xfId="0" applyNumberFormat="1" applyBorder="1"/>
    <xf numFmtId="164" fontId="0" fillId="0" borderId="1" xfId="0" applyNumberFormat="1" applyBorder="1" applyAlignment="1">
      <alignment wrapText="1"/>
    </xf>
    <xf numFmtId="44" fontId="0" fillId="0" borderId="3" xfId="3" applyFont="1" applyFill="1" applyBorder="1" applyAlignment="1">
      <alignment horizontal="center"/>
    </xf>
    <xf numFmtId="44" fontId="0" fillId="0" borderId="1" xfId="3" applyFont="1" applyFill="1" applyBorder="1" applyAlignment="1">
      <alignment horizontal="center"/>
    </xf>
    <xf numFmtId="44" fontId="0" fillId="0" borderId="0" xfId="0" applyNumberFormat="1"/>
    <xf numFmtId="164" fontId="0" fillId="0" borderId="0" xfId="0" applyNumberFormat="1"/>
    <xf numFmtId="0" fontId="0" fillId="4" borderId="1" xfId="0" applyFill="1" applyBorder="1" applyAlignment="1">
      <alignment horizontal="left" wrapText="1"/>
    </xf>
    <xf numFmtId="0" fontId="0" fillId="0" borderId="5" xfId="0" applyBorder="1" applyAlignment="1">
      <alignment horizontal="left" vertical="top" wrapText="1"/>
    </xf>
    <xf numFmtId="0" fontId="0" fillId="4" borderId="1" xfId="0" applyFill="1" applyBorder="1" applyAlignment="1">
      <alignment horizontal="left" vertical="center" wrapText="1"/>
    </xf>
    <xf numFmtId="0" fontId="0" fillId="0" borderId="1" xfId="0" applyBorder="1" applyAlignment="1">
      <alignment horizontal="left" vertical="top" wrapText="1"/>
    </xf>
    <xf numFmtId="0" fontId="0" fillId="0" borderId="1" xfId="0" applyBorder="1" applyAlignment="1">
      <alignment horizontal="left" vertical="center" wrapText="1"/>
    </xf>
    <xf numFmtId="164" fontId="0" fillId="0" borderId="1" xfId="0" applyNumberFormat="1" applyBorder="1" applyAlignment="1">
      <alignment horizontal="left" vertical="center" wrapText="1"/>
    </xf>
    <xf numFmtId="3" fontId="0" fillId="0" borderId="1" xfId="0" applyNumberForma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1" xfId="0" applyFont="1" applyBorder="1" applyAlignment="1">
      <alignment horizontal="left"/>
    </xf>
    <xf numFmtId="0" fontId="5" fillId="0" borderId="5" xfId="0" applyFont="1" applyBorder="1" applyAlignment="1">
      <alignment horizontal="left" vertical="top" wrapText="1"/>
    </xf>
    <xf numFmtId="0" fontId="0" fillId="0" borderId="4" xfId="0" applyBorder="1" applyAlignment="1">
      <alignment wrapText="1"/>
    </xf>
    <xf numFmtId="0" fontId="5" fillId="5" borderId="1" xfId="0" applyFont="1" applyFill="1" applyBorder="1" applyAlignment="1">
      <alignment horizontal="center" vertical="center"/>
    </xf>
    <xf numFmtId="0" fontId="0" fillId="5" borderId="1" xfId="0" applyFill="1" applyBorder="1" applyAlignment="1">
      <alignment horizontal="center" vertical="center" wrapText="1"/>
    </xf>
    <xf numFmtId="0" fontId="0" fillId="3" borderId="1" xfId="0" applyFill="1" applyBorder="1" applyAlignment="1">
      <alignment horizontal="center" vertical="center" wrapText="1"/>
    </xf>
    <xf numFmtId="3" fontId="0" fillId="3" borderId="1" xfId="0" applyNumberFormat="1" applyFill="1" applyBorder="1" applyAlignment="1">
      <alignment horizontal="left" vertical="center" wrapText="1"/>
    </xf>
    <xf numFmtId="3" fontId="0" fillId="5" borderId="1" xfId="0" applyNumberFormat="1" applyFill="1" applyBorder="1" applyAlignment="1">
      <alignment horizontal="left" vertical="center" wrapText="1"/>
    </xf>
    <xf numFmtId="0" fontId="0" fillId="3" borderId="1" xfId="0" applyFill="1" applyBorder="1" applyAlignment="1">
      <alignment horizontal="left" vertical="center" wrapText="1"/>
    </xf>
    <xf numFmtId="0" fontId="0" fillId="5" borderId="1" xfId="0" applyFill="1" applyBorder="1" applyAlignment="1">
      <alignment horizontal="left" vertical="center" wrapText="1"/>
    </xf>
    <xf numFmtId="42" fontId="6" fillId="0" borderId="0" xfId="0" applyNumberFormat="1" applyFont="1"/>
  </cellXfs>
  <cellStyles count="4">
    <cellStyle name="Currency" xfId="3" builtinId="4"/>
    <cellStyle name="Currency 2" xfId="2" xr:uid="{00000000-0005-0000-0000-000000000000}"/>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zoomScale="90" zoomScaleNormal="90" workbookViewId="0">
      <pane xSplit="2" ySplit="1" topLeftCell="C2" activePane="bottomRight" state="frozen"/>
      <selection pane="topRight" activeCell="C1" sqref="C1"/>
      <selection pane="bottomLeft" activeCell="A3" sqref="A3"/>
      <selection pane="bottomRight" activeCell="L14" sqref="L14"/>
    </sheetView>
  </sheetViews>
  <sheetFormatPr defaultRowHeight="14.4" x14ac:dyDescent="0.3"/>
  <cols>
    <col min="1" max="1" width="3.5546875" customWidth="1"/>
    <col min="2" max="2" width="25.5546875" customWidth="1"/>
    <col min="3" max="3" width="45.44140625" customWidth="1"/>
    <col min="4" max="4" width="18.6640625" customWidth="1"/>
    <col min="5" max="5" width="14.33203125" customWidth="1"/>
    <col min="6" max="6" width="11" customWidth="1"/>
    <col min="7" max="7" width="11.44140625" customWidth="1"/>
    <col min="8" max="8" width="12.88671875" customWidth="1"/>
    <col min="9" max="9" width="25.5546875" customWidth="1"/>
    <col min="10" max="10" width="24" customWidth="1"/>
    <col min="11" max="11" width="25.33203125" customWidth="1"/>
    <col min="12" max="12" width="59.44140625" customWidth="1"/>
    <col min="13" max="13" width="65.33203125" customWidth="1"/>
    <col min="14" max="14" width="60.5546875" customWidth="1"/>
    <col min="15" max="15" width="54.6640625" customWidth="1"/>
  </cols>
  <sheetData>
    <row r="1" spans="1:15" ht="35.25" customHeight="1" x14ac:dyDescent="0.3">
      <c r="B1" s="7" t="s">
        <v>0</v>
      </c>
      <c r="C1" s="8" t="s">
        <v>1</v>
      </c>
      <c r="D1" s="7" t="s">
        <v>2</v>
      </c>
      <c r="E1" s="5" t="s">
        <v>9</v>
      </c>
      <c r="F1" s="5" t="s">
        <v>33</v>
      </c>
      <c r="G1" s="5" t="s">
        <v>26</v>
      </c>
      <c r="H1" s="5" t="s">
        <v>27</v>
      </c>
      <c r="I1" s="5" t="s">
        <v>3</v>
      </c>
      <c r="J1" s="5" t="s">
        <v>12</v>
      </c>
      <c r="K1" s="5" t="s">
        <v>131</v>
      </c>
      <c r="L1" s="7" t="s">
        <v>10</v>
      </c>
      <c r="M1" s="5" t="s">
        <v>30</v>
      </c>
      <c r="N1" s="5" t="s">
        <v>31</v>
      </c>
      <c r="O1" s="5" t="s">
        <v>32</v>
      </c>
    </row>
    <row r="2" spans="1:15" ht="87" x14ac:dyDescent="0.35">
      <c r="A2">
        <v>0</v>
      </c>
      <c r="B2" s="35" t="s">
        <v>5</v>
      </c>
      <c r="C2" s="44" t="s">
        <v>93</v>
      </c>
      <c r="D2" s="11">
        <f t="shared" ref="D2:D8" si="0">SUM(E2)+(F2)+(G2)+(H2)</f>
        <v>329</v>
      </c>
      <c r="E2" s="57">
        <v>77</v>
      </c>
      <c r="F2" s="57">
        <v>81</v>
      </c>
      <c r="G2" s="57">
        <v>86</v>
      </c>
      <c r="H2" s="57">
        <v>85</v>
      </c>
      <c r="I2" s="39">
        <v>497577</v>
      </c>
      <c r="J2" s="37">
        <f t="shared" ref="J2:J8" si="1">SUM(I2)*0.8</f>
        <v>398061.60000000003</v>
      </c>
      <c r="K2" s="37">
        <f>J2</f>
        <v>398061.60000000003</v>
      </c>
      <c r="L2" s="4" t="s">
        <v>46</v>
      </c>
      <c r="M2" s="46" t="s">
        <v>37</v>
      </c>
      <c r="N2" s="4" t="s">
        <v>107</v>
      </c>
      <c r="O2" s="4" t="s">
        <v>115</v>
      </c>
    </row>
    <row r="3" spans="1:15" ht="87" x14ac:dyDescent="0.35">
      <c r="A3">
        <v>0</v>
      </c>
      <c r="B3" s="35" t="s">
        <v>4</v>
      </c>
      <c r="C3" s="44" t="s">
        <v>91</v>
      </c>
      <c r="D3" s="11">
        <f t="shared" si="0"/>
        <v>317</v>
      </c>
      <c r="E3" s="57">
        <v>86</v>
      </c>
      <c r="F3" s="34">
        <v>78</v>
      </c>
      <c r="G3" s="34">
        <v>76</v>
      </c>
      <c r="H3" s="34">
        <v>77</v>
      </c>
      <c r="I3" s="40">
        <v>1452433</v>
      </c>
      <c r="J3" s="37">
        <f t="shared" si="1"/>
        <v>1161946.4000000001</v>
      </c>
      <c r="K3" s="37">
        <f>K2+J3</f>
        <v>1560008.0000000002</v>
      </c>
      <c r="L3" s="4" t="s">
        <v>44</v>
      </c>
      <c r="M3" s="4" t="s">
        <v>81</v>
      </c>
      <c r="N3" s="4" t="s">
        <v>112</v>
      </c>
      <c r="O3" s="4" t="s">
        <v>113</v>
      </c>
    </row>
    <row r="4" spans="1:15" ht="72.599999999999994" x14ac:dyDescent="0.35">
      <c r="A4">
        <v>0</v>
      </c>
      <c r="B4" s="35" t="s">
        <v>6</v>
      </c>
      <c r="C4" s="44" t="s">
        <v>94</v>
      </c>
      <c r="D4" s="21">
        <f t="shared" si="0"/>
        <v>305</v>
      </c>
      <c r="E4" s="34">
        <v>74</v>
      </c>
      <c r="F4" s="34">
        <v>73</v>
      </c>
      <c r="G4" s="34">
        <v>79</v>
      </c>
      <c r="H4" s="57">
        <v>79</v>
      </c>
      <c r="I4" s="40">
        <v>750000</v>
      </c>
      <c r="J4" s="37">
        <f t="shared" si="1"/>
        <v>600000</v>
      </c>
      <c r="K4" s="37">
        <f t="shared" ref="K4:K8" si="2">K3+J4</f>
        <v>2160008</v>
      </c>
      <c r="L4" s="4" t="s">
        <v>43</v>
      </c>
      <c r="M4" s="54" t="s">
        <v>40</v>
      </c>
      <c r="N4" s="4" t="s">
        <v>108</v>
      </c>
      <c r="O4" s="4" t="s">
        <v>117</v>
      </c>
    </row>
    <row r="5" spans="1:15" ht="87" x14ac:dyDescent="0.35">
      <c r="A5">
        <v>0</v>
      </c>
      <c r="B5" s="35" t="s">
        <v>35</v>
      </c>
      <c r="C5" s="44" t="s">
        <v>96</v>
      </c>
      <c r="D5" s="21">
        <f t="shared" si="0"/>
        <v>295</v>
      </c>
      <c r="E5" s="56">
        <v>64</v>
      </c>
      <c r="F5" s="57">
        <v>79</v>
      </c>
      <c r="G5" s="57">
        <v>79</v>
      </c>
      <c r="H5" s="34">
        <v>73</v>
      </c>
      <c r="I5" s="40">
        <v>398082</v>
      </c>
      <c r="J5" s="37">
        <f t="shared" si="1"/>
        <v>318465.60000000003</v>
      </c>
      <c r="K5" s="37">
        <f t="shared" si="2"/>
        <v>2478473.6</v>
      </c>
      <c r="L5" s="4" t="s">
        <v>47</v>
      </c>
      <c r="M5" s="4" t="s">
        <v>38</v>
      </c>
      <c r="N5" s="4" t="s">
        <v>110</v>
      </c>
      <c r="O5" s="4" t="s">
        <v>118</v>
      </c>
    </row>
    <row r="6" spans="1:15" ht="87" x14ac:dyDescent="0.35">
      <c r="A6">
        <v>0</v>
      </c>
      <c r="B6" s="35" t="s">
        <v>7</v>
      </c>
      <c r="C6" s="44" t="s">
        <v>97</v>
      </c>
      <c r="D6" s="21">
        <f t="shared" si="0"/>
        <v>253</v>
      </c>
      <c r="E6" s="34">
        <v>65</v>
      </c>
      <c r="F6" s="56">
        <v>52</v>
      </c>
      <c r="G6" s="34">
        <v>71</v>
      </c>
      <c r="H6" s="34">
        <v>65</v>
      </c>
      <c r="I6" s="40">
        <v>234775</v>
      </c>
      <c r="J6" s="37">
        <f t="shared" si="1"/>
        <v>187820</v>
      </c>
      <c r="K6" s="37">
        <f t="shared" si="2"/>
        <v>2666293.6</v>
      </c>
      <c r="L6" s="4" t="s">
        <v>48</v>
      </c>
      <c r="M6" s="4" t="s">
        <v>39</v>
      </c>
      <c r="N6" s="4" t="s">
        <v>109</v>
      </c>
      <c r="O6" s="4" t="s">
        <v>119</v>
      </c>
    </row>
    <row r="7" spans="1:15" ht="144.6" x14ac:dyDescent="0.35">
      <c r="A7">
        <v>0</v>
      </c>
      <c r="B7" s="35" t="s">
        <v>34</v>
      </c>
      <c r="C7" s="44" t="s">
        <v>95</v>
      </c>
      <c r="D7" s="55">
        <f t="shared" si="0"/>
        <v>246</v>
      </c>
      <c r="E7" s="34">
        <v>72</v>
      </c>
      <c r="F7" s="56">
        <v>53</v>
      </c>
      <c r="G7" s="56">
        <v>59</v>
      </c>
      <c r="H7" s="56">
        <v>62</v>
      </c>
      <c r="I7" s="40">
        <v>1279740</v>
      </c>
      <c r="J7" s="37">
        <f t="shared" si="1"/>
        <v>1023792</v>
      </c>
      <c r="K7" s="37">
        <f t="shared" si="2"/>
        <v>3690085.6</v>
      </c>
      <c r="L7" s="4" t="s">
        <v>82</v>
      </c>
      <c r="M7" s="4" t="s">
        <v>83</v>
      </c>
      <c r="N7" s="4" t="s">
        <v>111</v>
      </c>
      <c r="O7" s="4" t="s">
        <v>116</v>
      </c>
    </row>
    <row r="8" spans="1:15" ht="87" x14ac:dyDescent="0.35">
      <c r="A8">
        <v>0</v>
      </c>
      <c r="B8" s="35" t="s">
        <v>14</v>
      </c>
      <c r="C8" s="44" t="s">
        <v>92</v>
      </c>
      <c r="D8" s="55">
        <f t="shared" si="0"/>
        <v>240</v>
      </c>
      <c r="E8" s="56">
        <v>58</v>
      </c>
      <c r="F8" s="34">
        <v>58</v>
      </c>
      <c r="G8" s="56">
        <v>62</v>
      </c>
      <c r="H8" s="56">
        <v>62</v>
      </c>
      <c r="I8" s="40">
        <v>1720200</v>
      </c>
      <c r="J8" s="37">
        <f t="shared" si="1"/>
        <v>1376160</v>
      </c>
      <c r="K8" s="37">
        <f t="shared" si="2"/>
        <v>5066245.5999999996</v>
      </c>
      <c r="L8" s="4" t="s">
        <v>45</v>
      </c>
      <c r="M8" s="4" t="s">
        <v>36</v>
      </c>
      <c r="N8" s="4" t="s">
        <v>106</v>
      </c>
      <c r="O8" s="4" t="s">
        <v>114</v>
      </c>
    </row>
    <row r="9" spans="1:15" ht="18" x14ac:dyDescent="0.35">
      <c r="A9">
        <v>0</v>
      </c>
      <c r="B9" s="35"/>
      <c r="C9" s="36"/>
      <c r="D9" s="21"/>
      <c r="E9" s="34"/>
      <c r="F9" s="4"/>
      <c r="G9" s="4"/>
      <c r="H9" s="4"/>
      <c r="I9" s="38" t="s">
        <v>24</v>
      </c>
      <c r="J9" s="37"/>
    </row>
    <row r="10" spans="1:15" ht="18" x14ac:dyDescent="0.35">
      <c r="A10">
        <v>0</v>
      </c>
      <c r="B10" s="35"/>
      <c r="C10" s="36"/>
      <c r="D10" s="21"/>
      <c r="E10" s="34"/>
      <c r="F10" s="4"/>
      <c r="G10" s="4"/>
      <c r="H10" s="4"/>
      <c r="I10" s="38" t="s">
        <v>24</v>
      </c>
      <c r="J10" s="37"/>
    </row>
    <row r="11" spans="1:15" ht="18" x14ac:dyDescent="0.35">
      <c r="A11">
        <v>0</v>
      </c>
      <c r="B11" s="35"/>
      <c r="C11" s="36"/>
      <c r="D11" s="21"/>
      <c r="E11" s="34"/>
      <c r="F11" s="4"/>
      <c r="G11" s="4"/>
      <c r="H11" s="4"/>
      <c r="I11" s="38" t="s">
        <v>24</v>
      </c>
      <c r="J11" s="37"/>
    </row>
    <row r="12" spans="1:15" ht="18" x14ac:dyDescent="0.35">
      <c r="A12">
        <v>0</v>
      </c>
      <c r="B12" s="35"/>
      <c r="C12" s="36"/>
      <c r="D12" s="21"/>
      <c r="E12" s="34"/>
      <c r="F12" s="4"/>
      <c r="G12" s="4"/>
      <c r="H12" s="4"/>
      <c r="I12" s="38" t="s">
        <v>24</v>
      </c>
      <c r="J12" s="37"/>
    </row>
    <row r="13" spans="1:15" s="23" customFormat="1" ht="18" x14ac:dyDescent="0.35">
      <c r="A13">
        <v>0</v>
      </c>
      <c r="B13" s="35"/>
      <c r="C13" s="36"/>
      <c r="D13" s="21"/>
      <c r="E13" s="34"/>
      <c r="F13" s="4"/>
      <c r="G13" s="4"/>
      <c r="H13" s="4"/>
      <c r="I13" s="38" t="s">
        <v>24</v>
      </c>
      <c r="J13" s="37"/>
    </row>
    <row r="14" spans="1:15" ht="18" x14ac:dyDescent="0.35">
      <c r="A14">
        <v>0</v>
      </c>
      <c r="B14" s="35"/>
      <c r="C14" s="36"/>
      <c r="D14" s="21"/>
      <c r="E14" s="34"/>
      <c r="F14" s="4"/>
      <c r="G14" s="4"/>
      <c r="H14" s="4"/>
      <c r="I14" s="38" t="s">
        <v>24</v>
      </c>
      <c r="J14" s="37"/>
    </row>
    <row r="15" spans="1:15" ht="17.399999999999999" x14ac:dyDescent="0.3">
      <c r="B15" s="1"/>
      <c r="C15" s="2"/>
      <c r="E15" s="3"/>
    </row>
    <row r="16" spans="1:15" x14ac:dyDescent="0.3">
      <c r="I16" s="41">
        <f>SUM(I2:I15)</f>
        <v>6332807</v>
      </c>
      <c r="J16" s="42">
        <f>SUM(J2:J15)</f>
        <v>5066245.5999999996</v>
      </c>
    </row>
  </sheetData>
  <sortState xmlns:xlrd2="http://schemas.microsoft.com/office/spreadsheetml/2017/richdata2" ref="A2:J25">
    <sortCondition descending="1" ref="D1:D25"/>
  </sortState>
  <pageMargins left="0.7" right="0.7" top="0.75" bottom="0.75" header="0.3" footer="0.3"/>
  <pageSetup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B520A-CA1A-4EC8-9138-0D03E10360CB}">
  <dimension ref="A1:Q13"/>
  <sheetViews>
    <sheetView tabSelected="1" workbookViewId="0">
      <selection activeCell="J15" sqref="J15"/>
    </sheetView>
  </sheetViews>
  <sheetFormatPr defaultColWidth="30.6640625" defaultRowHeight="14.4" x14ac:dyDescent="0.3"/>
  <cols>
    <col min="1" max="1" width="6" bestFit="1" customWidth="1"/>
    <col min="2" max="2" width="17.5546875" bestFit="1" customWidth="1"/>
    <col min="3" max="3" width="45.88671875" bestFit="1" customWidth="1"/>
    <col min="4" max="4" width="21" bestFit="1" customWidth="1"/>
    <col min="5" max="5" width="18.33203125" bestFit="1" customWidth="1"/>
    <col min="6" max="6" width="15.33203125" hidden="1" customWidth="1"/>
    <col min="7" max="7" width="16.88671875" bestFit="1" customWidth="1"/>
    <col min="8" max="8" width="11.33203125" bestFit="1" customWidth="1"/>
    <col min="9" max="9" width="11.44140625" bestFit="1" customWidth="1"/>
    <col min="10" max="10" width="11.5546875" bestFit="1" customWidth="1"/>
    <col min="11" max="11" width="11.6640625" bestFit="1" customWidth="1"/>
    <col min="12" max="12" width="13.88671875" bestFit="1" customWidth="1"/>
    <col min="13" max="13" width="51.5546875" customWidth="1"/>
    <col min="14" max="14" width="51.6640625" customWidth="1"/>
    <col min="15" max="15" width="54.44140625" customWidth="1"/>
    <col min="16" max="16" width="49.88671875" customWidth="1"/>
    <col min="17" max="17" width="30.6640625" customWidth="1"/>
  </cols>
  <sheetData>
    <row r="1" spans="1:17" ht="15.6" x14ac:dyDescent="0.3">
      <c r="A1" t="s">
        <v>67</v>
      </c>
      <c r="B1" s="7" t="s">
        <v>0</v>
      </c>
      <c r="C1" s="7" t="s">
        <v>1</v>
      </c>
      <c r="D1" s="7" t="s">
        <v>3</v>
      </c>
      <c r="E1" s="7" t="s">
        <v>12</v>
      </c>
      <c r="F1" s="7" t="s">
        <v>68</v>
      </c>
      <c r="G1" s="7" t="s">
        <v>11</v>
      </c>
      <c r="H1" s="7" t="s">
        <v>9</v>
      </c>
      <c r="I1" s="7" t="s">
        <v>33</v>
      </c>
      <c r="J1" s="7" t="s">
        <v>26</v>
      </c>
      <c r="K1" s="7" t="s">
        <v>27</v>
      </c>
      <c r="L1" s="7" t="s">
        <v>2</v>
      </c>
      <c r="M1" s="52" t="s">
        <v>10</v>
      </c>
      <c r="N1" s="5" t="s">
        <v>30</v>
      </c>
      <c r="O1" s="5" t="s">
        <v>31</v>
      </c>
      <c r="P1" s="5" t="s">
        <v>32</v>
      </c>
      <c r="Q1" s="5" t="s">
        <v>69</v>
      </c>
    </row>
    <row r="2" spans="1:17" ht="43.2" x14ac:dyDescent="0.3">
      <c r="A2" s="47">
        <v>0</v>
      </c>
      <c r="B2" s="47" t="s">
        <v>53</v>
      </c>
      <c r="C2" s="44" t="s">
        <v>71</v>
      </c>
      <c r="D2" s="48">
        <v>73700</v>
      </c>
      <c r="E2" s="48">
        <f t="shared" ref="E2:E9" si="0">SUM(D2)*0.8</f>
        <v>58960</v>
      </c>
      <c r="F2" s="48">
        <v>0</v>
      </c>
      <c r="G2" s="48">
        <f>E2</f>
        <v>58960</v>
      </c>
      <c r="H2" s="47">
        <v>14</v>
      </c>
      <c r="I2" s="60">
        <v>15</v>
      </c>
      <c r="J2" s="60">
        <v>15</v>
      </c>
      <c r="K2" s="47">
        <v>13</v>
      </c>
      <c r="L2" s="58">
        <f t="shared" ref="L2:L9" si="1">SUM(H2:K2)</f>
        <v>57</v>
      </c>
      <c r="M2" s="51" t="s">
        <v>74</v>
      </c>
      <c r="N2" s="47" t="s">
        <v>54</v>
      </c>
      <c r="O2" s="47" t="s">
        <v>98</v>
      </c>
      <c r="P2" s="47" t="s">
        <v>121</v>
      </c>
      <c r="Q2" s="47"/>
    </row>
    <row r="3" spans="1:17" ht="43.2" x14ac:dyDescent="0.3">
      <c r="A3" s="47">
        <v>0</v>
      </c>
      <c r="B3" s="47" t="s">
        <v>61</v>
      </c>
      <c r="C3" s="44" t="s">
        <v>88</v>
      </c>
      <c r="D3" s="48">
        <v>55000</v>
      </c>
      <c r="E3" s="48">
        <f t="shared" si="0"/>
        <v>44000</v>
      </c>
      <c r="F3" s="48">
        <v>0</v>
      </c>
      <c r="G3" s="48">
        <f>G2+E3</f>
        <v>102960</v>
      </c>
      <c r="H3" s="47">
        <v>14</v>
      </c>
      <c r="I3" s="47">
        <v>14</v>
      </c>
      <c r="J3" s="60">
        <v>15</v>
      </c>
      <c r="K3" s="47">
        <v>14</v>
      </c>
      <c r="L3" s="58">
        <f t="shared" si="1"/>
        <v>57</v>
      </c>
      <c r="M3" s="47" t="s">
        <v>78</v>
      </c>
      <c r="N3" s="47" t="s">
        <v>62</v>
      </c>
      <c r="O3" s="47" t="s">
        <v>101</v>
      </c>
      <c r="P3" s="47" t="s">
        <v>125</v>
      </c>
      <c r="Q3" s="47"/>
    </row>
    <row r="4" spans="1:17" ht="72" x14ac:dyDescent="0.3">
      <c r="A4" s="47">
        <v>0</v>
      </c>
      <c r="B4" s="47" t="s">
        <v>65</v>
      </c>
      <c r="C4" s="44" t="s">
        <v>90</v>
      </c>
      <c r="D4" s="48">
        <v>60000</v>
      </c>
      <c r="E4" s="48">
        <f t="shared" si="0"/>
        <v>48000</v>
      </c>
      <c r="F4" s="48">
        <v>0</v>
      </c>
      <c r="G4" s="48">
        <f t="shared" ref="G4:G9" si="2">G3+E4</f>
        <v>150960</v>
      </c>
      <c r="H4" s="47">
        <v>13</v>
      </c>
      <c r="I4" s="47">
        <v>14</v>
      </c>
      <c r="J4" s="47">
        <v>15</v>
      </c>
      <c r="K4" s="60">
        <v>15</v>
      </c>
      <c r="L4" s="49">
        <f t="shared" si="1"/>
        <v>57</v>
      </c>
      <c r="M4" s="47" t="s">
        <v>80</v>
      </c>
      <c r="N4" s="47" t="s">
        <v>66</v>
      </c>
      <c r="O4" s="47" t="s">
        <v>103</v>
      </c>
      <c r="P4" s="47" t="s">
        <v>127</v>
      </c>
      <c r="Q4" s="47"/>
    </row>
    <row r="5" spans="1:17" ht="57.6" x14ac:dyDescent="0.3">
      <c r="A5" s="47">
        <v>0</v>
      </c>
      <c r="B5" s="47" t="s">
        <v>57</v>
      </c>
      <c r="C5" s="44" t="s">
        <v>86</v>
      </c>
      <c r="D5" s="48">
        <v>40000</v>
      </c>
      <c r="E5" s="48">
        <f t="shared" si="0"/>
        <v>32000</v>
      </c>
      <c r="F5" s="48">
        <v>0</v>
      </c>
      <c r="G5" s="48">
        <f t="shared" si="2"/>
        <v>182960</v>
      </c>
      <c r="H5" s="60">
        <v>15</v>
      </c>
      <c r="I5" s="60">
        <v>15</v>
      </c>
      <c r="J5" s="47">
        <v>15</v>
      </c>
      <c r="K5" s="61">
        <v>11</v>
      </c>
      <c r="L5" s="49">
        <f t="shared" si="1"/>
        <v>56</v>
      </c>
      <c r="M5" s="47" t="s">
        <v>76</v>
      </c>
      <c r="N5" s="47" t="s">
        <v>58</v>
      </c>
      <c r="O5" s="47" t="s">
        <v>128</v>
      </c>
      <c r="P5" s="33" t="s">
        <v>123</v>
      </c>
      <c r="Q5" s="47"/>
    </row>
    <row r="6" spans="1:17" ht="28.8" x14ac:dyDescent="0.3">
      <c r="A6" s="47">
        <v>0</v>
      </c>
      <c r="B6" s="47" t="s">
        <v>59</v>
      </c>
      <c r="C6" s="44" t="s">
        <v>87</v>
      </c>
      <c r="D6" s="48">
        <v>40000</v>
      </c>
      <c r="E6" s="48">
        <f t="shared" si="0"/>
        <v>32000</v>
      </c>
      <c r="F6" s="48">
        <v>0</v>
      </c>
      <c r="G6" s="48">
        <f t="shared" si="2"/>
        <v>214960</v>
      </c>
      <c r="H6" s="60">
        <v>15</v>
      </c>
      <c r="I6" s="47">
        <v>15</v>
      </c>
      <c r="J6" s="61">
        <v>12</v>
      </c>
      <c r="K6" s="61">
        <v>12</v>
      </c>
      <c r="L6" s="49">
        <f t="shared" si="1"/>
        <v>54</v>
      </c>
      <c r="M6" s="47" t="s">
        <v>77</v>
      </c>
      <c r="N6" s="47" t="s">
        <v>60</v>
      </c>
      <c r="O6" s="47" t="s">
        <v>100</v>
      </c>
      <c r="P6" s="47" t="s">
        <v>124</v>
      </c>
      <c r="Q6" s="47"/>
    </row>
    <row r="7" spans="1:17" ht="28.8" x14ac:dyDescent="0.3">
      <c r="A7" s="47">
        <v>0</v>
      </c>
      <c r="B7" s="47" t="s">
        <v>63</v>
      </c>
      <c r="C7" s="44" t="s">
        <v>89</v>
      </c>
      <c r="D7" s="48">
        <v>40000</v>
      </c>
      <c r="E7" s="48">
        <f t="shared" si="0"/>
        <v>32000</v>
      </c>
      <c r="F7" s="48">
        <v>0</v>
      </c>
      <c r="G7" s="48">
        <f t="shared" si="2"/>
        <v>246960</v>
      </c>
      <c r="H7" s="47">
        <v>14</v>
      </c>
      <c r="I7" s="61">
        <v>12</v>
      </c>
      <c r="J7" s="61">
        <v>12</v>
      </c>
      <c r="K7" s="60">
        <v>15</v>
      </c>
      <c r="L7" s="59">
        <f t="shared" si="1"/>
        <v>53</v>
      </c>
      <c r="M7" s="47" t="s">
        <v>79</v>
      </c>
      <c r="N7" s="47" t="s">
        <v>64</v>
      </c>
      <c r="O7" s="47" t="s">
        <v>102</v>
      </c>
      <c r="P7" s="47" t="s">
        <v>126</v>
      </c>
      <c r="Q7" s="47"/>
    </row>
    <row r="8" spans="1:17" ht="43.2" x14ac:dyDescent="0.3">
      <c r="A8" s="47">
        <v>0</v>
      </c>
      <c r="B8" s="47" t="s">
        <v>51</v>
      </c>
      <c r="C8" s="44" t="s">
        <v>70</v>
      </c>
      <c r="D8" s="48">
        <v>100000</v>
      </c>
      <c r="E8" s="48">
        <f t="shared" si="0"/>
        <v>80000</v>
      </c>
      <c r="F8" s="48">
        <v>0</v>
      </c>
      <c r="G8" s="48">
        <f t="shared" si="2"/>
        <v>326960</v>
      </c>
      <c r="H8" s="61">
        <v>13</v>
      </c>
      <c r="I8" s="61">
        <v>13</v>
      </c>
      <c r="J8" s="47">
        <v>15</v>
      </c>
      <c r="K8" s="47">
        <v>12</v>
      </c>
      <c r="L8" s="59">
        <f t="shared" si="1"/>
        <v>53</v>
      </c>
      <c r="M8" s="47" t="s">
        <v>73</v>
      </c>
      <c r="N8" s="47" t="s">
        <v>52</v>
      </c>
      <c r="O8" s="47"/>
      <c r="P8" s="47" t="s">
        <v>120</v>
      </c>
      <c r="Q8" s="47"/>
    </row>
    <row r="9" spans="1:17" ht="43.2" x14ac:dyDescent="0.3">
      <c r="A9" s="47">
        <v>0</v>
      </c>
      <c r="B9" s="47" t="s">
        <v>55</v>
      </c>
      <c r="C9" s="44" t="s">
        <v>72</v>
      </c>
      <c r="D9" s="48">
        <v>55000</v>
      </c>
      <c r="E9" s="48">
        <f t="shared" si="0"/>
        <v>44000</v>
      </c>
      <c r="F9" s="48">
        <v>0</v>
      </c>
      <c r="G9" s="48">
        <f t="shared" si="2"/>
        <v>370960</v>
      </c>
      <c r="H9" s="61">
        <v>10</v>
      </c>
      <c r="I9" s="47">
        <v>15</v>
      </c>
      <c r="J9" s="47">
        <v>13</v>
      </c>
      <c r="K9" s="47">
        <v>14</v>
      </c>
      <c r="L9" s="59">
        <f t="shared" si="1"/>
        <v>52</v>
      </c>
      <c r="M9" s="47" t="s">
        <v>75</v>
      </c>
      <c r="N9" s="47" t="s">
        <v>56</v>
      </c>
      <c r="O9" s="47" t="s">
        <v>99</v>
      </c>
      <c r="P9" s="47" t="s">
        <v>122</v>
      </c>
      <c r="Q9" s="47"/>
    </row>
    <row r="10" spans="1:17" x14ac:dyDescent="0.3">
      <c r="A10" s="47"/>
      <c r="B10" s="47"/>
      <c r="C10" s="47"/>
      <c r="D10" s="48"/>
      <c r="E10" s="48"/>
      <c r="F10" s="48"/>
      <c r="G10" s="48"/>
      <c r="H10" s="47"/>
      <c r="I10" s="47"/>
      <c r="J10" s="47"/>
      <c r="K10" s="47"/>
      <c r="L10" s="49"/>
      <c r="M10" s="47"/>
      <c r="N10" s="47"/>
      <c r="O10" s="47"/>
      <c r="P10" s="47"/>
      <c r="Q10" s="47"/>
    </row>
    <row r="11" spans="1:17" x14ac:dyDescent="0.3">
      <c r="A11" s="47"/>
      <c r="B11" s="47"/>
      <c r="C11" s="47"/>
      <c r="D11" s="48"/>
      <c r="E11" s="48"/>
      <c r="F11" s="48"/>
      <c r="G11" s="48"/>
      <c r="H11" s="47"/>
      <c r="I11" s="47"/>
      <c r="J11" s="47"/>
      <c r="K11" s="47"/>
      <c r="L11" s="49"/>
      <c r="M11" s="47"/>
      <c r="N11" s="47"/>
      <c r="O11" s="47"/>
      <c r="P11" s="47"/>
      <c r="Q11" s="47"/>
    </row>
    <row r="12" spans="1:17" x14ac:dyDescent="0.3">
      <c r="A12" s="50"/>
      <c r="B12" s="50"/>
      <c r="C12" s="50"/>
      <c r="D12" s="50"/>
      <c r="E12" s="50"/>
      <c r="F12" s="50"/>
      <c r="G12" s="50"/>
      <c r="H12" s="50"/>
      <c r="I12" s="50"/>
      <c r="J12" s="50"/>
      <c r="K12" s="50"/>
      <c r="L12" s="50"/>
      <c r="M12" s="50"/>
      <c r="N12" s="50"/>
      <c r="O12" s="50"/>
      <c r="P12" s="50"/>
      <c r="Q12" s="50"/>
    </row>
    <row r="13" spans="1:17" x14ac:dyDescent="0.3">
      <c r="D13" s="42">
        <f>SUM(D2:D12)</f>
        <v>463700</v>
      </c>
      <c r="E13" s="42">
        <f>SUM(E2:E12)</f>
        <v>370960</v>
      </c>
    </row>
  </sheetData>
  <sortState xmlns:xlrd2="http://schemas.microsoft.com/office/spreadsheetml/2017/richdata2" ref="A2:Q9">
    <sortCondition descending="1" ref="L2:L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D8D15-5BFE-4DA9-A773-0977063C4FF7}">
  <dimension ref="A1:R10"/>
  <sheetViews>
    <sheetView zoomScale="85" zoomScaleNormal="85" workbookViewId="0">
      <pane xSplit="2" ySplit="1" topLeftCell="F2" activePane="bottomRight" state="frozen"/>
      <selection pane="topRight" activeCell="C1" sqref="C1"/>
      <selection pane="bottomLeft" activeCell="A3" sqref="A3"/>
      <selection pane="bottomRight" activeCell="H16" sqref="H16"/>
    </sheetView>
  </sheetViews>
  <sheetFormatPr defaultRowHeight="14.4" x14ac:dyDescent="0.3"/>
  <cols>
    <col min="1" max="1" width="3.5546875" customWidth="1"/>
    <col min="2" max="2" width="25.5546875" customWidth="1"/>
    <col min="3" max="5" width="45.44140625" customWidth="1"/>
    <col min="6" max="6" width="22.44140625" bestFit="1" customWidth="1"/>
    <col min="7" max="9" width="19.88671875" customWidth="1"/>
    <col min="10" max="13" width="14.5546875" customWidth="1"/>
    <col min="14" max="14" width="18.6640625" customWidth="1"/>
    <col min="15" max="15" width="62.33203125" customWidth="1"/>
    <col min="16" max="16" width="56.5546875" customWidth="1"/>
    <col min="17" max="17" width="66" customWidth="1"/>
    <col min="18" max="18" width="51" customWidth="1"/>
  </cols>
  <sheetData>
    <row r="1" spans="1:18" ht="60" customHeight="1" x14ac:dyDescent="0.3">
      <c r="B1" s="7" t="s">
        <v>0</v>
      </c>
      <c r="C1" s="8" t="s">
        <v>1</v>
      </c>
      <c r="D1" s="10" t="s">
        <v>15</v>
      </c>
      <c r="E1" s="32" t="s">
        <v>22</v>
      </c>
      <c r="F1" s="8" t="s">
        <v>3</v>
      </c>
      <c r="G1" s="8" t="s">
        <v>8</v>
      </c>
      <c r="H1" s="8" t="s">
        <v>21</v>
      </c>
      <c r="I1" s="8" t="s">
        <v>11</v>
      </c>
      <c r="J1" s="7" t="s">
        <v>9</v>
      </c>
      <c r="K1" s="7" t="s">
        <v>25</v>
      </c>
      <c r="L1" s="7" t="s">
        <v>26</v>
      </c>
      <c r="M1" s="7" t="s">
        <v>27</v>
      </c>
      <c r="N1" s="7" t="s">
        <v>2</v>
      </c>
      <c r="O1" s="7" t="s">
        <v>10</v>
      </c>
      <c r="P1" s="5" t="s">
        <v>30</v>
      </c>
      <c r="Q1" s="5" t="s">
        <v>31</v>
      </c>
      <c r="R1" s="5" t="s">
        <v>32</v>
      </c>
    </row>
    <row r="2" spans="1:18" ht="87.6" x14ac:dyDescent="0.4">
      <c r="B2" s="16" t="s">
        <v>13</v>
      </c>
      <c r="C2" s="53" t="s">
        <v>84</v>
      </c>
      <c r="D2" s="16" t="s">
        <v>23</v>
      </c>
      <c r="E2" s="16" t="s">
        <v>24</v>
      </c>
      <c r="F2" s="18">
        <v>1730297</v>
      </c>
      <c r="G2" s="19">
        <f t="shared" ref="G2:G3" si="0">F2*0.8</f>
        <v>1384237.6</v>
      </c>
      <c r="H2" s="19">
        <v>1385000</v>
      </c>
      <c r="I2" s="20"/>
      <c r="J2" s="21">
        <v>26</v>
      </c>
      <c r="K2" s="21">
        <v>26</v>
      </c>
      <c r="L2" s="21">
        <v>30</v>
      </c>
      <c r="M2" s="21">
        <v>15</v>
      </c>
      <c r="N2" s="21">
        <f>SUM(J2:M2)</f>
        <v>97</v>
      </c>
      <c r="O2" s="44" t="s">
        <v>49</v>
      </c>
      <c r="P2" s="46" t="s">
        <v>41</v>
      </c>
      <c r="Q2" s="4" t="s">
        <v>104</v>
      </c>
      <c r="R2" s="4" t="s">
        <v>129</v>
      </c>
    </row>
    <row r="3" spans="1:18" ht="72" x14ac:dyDescent="0.4">
      <c r="B3" s="24" t="s">
        <v>28</v>
      </c>
      <c r="C3" s="53" t="s">
        <v>85</v>
      </c>
      <c r="D3" s="24" t="s">
        <v>29</v>
      </c>
      <c r="E3" s="24"/>
      <c r="F3" s="26">
        <v>95000</v>
      </c>
      <c r="G3" s="27">
        <f t="shared" si="0"/>
        <v>76000</v>
      </c>
      <c r="H3" s="19">
        <v>76000</v>
      </c>
      <c r="I3" s="28"/>
      <c r="J3" s="29">
        <v>22</v>
      </c>
      <c r="K3" s="29">
        <v>25</v>
      </c>
      <c r="L3" s="29">
        <v>22</v>
      </c>
      <c r="M3" s="29">
        <v>13</v>
      </c>
      <c r="N3" s="21">
        <f>SUM(J3:M3)</f>
        <v>82</v>
      </c>
      <c r="O3" s="45" t="s">
        <v>50</v>
      </c>
      <c r="P3" s="43" t="s">
        <v>42</v>
      </c>
      <c r="Q3" s="31" t="s">
        <v>105</v>
      </c>
      <c r="R3" s="31" t="s">
        <v>130</v>
      </c>
    </row>
    <row r="4" spans="1:18" ht="21" x14ac:dyDescent="0.4">
      <c r="B4" s="16"/>
      <c r="C4" s="17"/>
      <c r="D4" s="16"/>
      <c r="E4" s="16"/>
      <c r="F4" s="18"/>
      <c r="G4" s="19"/>
      <c r="H4" s="19"/>
      <c r="I4" s="20"/>
      <c r="J4" s="21"/>
      <c r="K4" s="21"/>
      <c r="L4" s="21"/>
      <c r="M4" s="21"/>
      <c r="N4" s="21"/>
      <c r="O4" s="22"/>
      <c r="P4" s="4"/>
      <c r="Q4" s="4"/>
      <c r="R4" s="4"/>
    </row>
    <row r="5" spans="1:18" ht="21" x14ac:dyDescent="0.4">
      <c r="A5" s="23"/>
      <c r="B5" s="24"/>
      <c r="C5" s="25"/>
      <c r="D5" s="24"/>
      <c r="E5" s="24"/>
      <c r="F5" s="26"/>
      <c r="G5" s="27"/>
      <c r="H5" s="27"/>
      <c r="I5" s="28"/>
      <c r="J5" s="29"/>
      <c r="K5" s="29"/>
      <c r="L5" s="29"/>
      <c r="M5" s="29"/>
      <c r="N5" s="29"/>
      <c r="O5" s="30"/>
      <c r="P5" s="31"/>
      <c r="Q5" s="31"/>
      <c r="R5" s="31"/>
    </row>
    <row r="6" spans="1:18" ht="21" x14ac:dyDescent="0.4">
      <c r="B6" s="16"/>
      <c r="C6" s="17"/>
      <c r="D6" s="16"/>
      <c r="E6" s="16"/>
      <c r="F6" s="18"/>
      <c r="G6" s="19"/>
      <c r="H6" s="19"/>
      <c r="I6" s="20"/>
      <c r="J6" s="21"/>
      <c r="K6" s="21"/>
      <c r="L6" s="21"/>
      <c r="M6" s="21"/>
      <c r="N6" s="21"/>
      <c r="O6" s="22"/>
      <c r="P6" s="4"/>
      <c r="Q6" s="4"/>
      <c r="R6" s="4"/>
    </row>
    <row r="7" spans="1:18" ht="21" x14ac:dyDescent="0.4">
      <c r="A7" s="23"/>
      <c r="B7" s="24"/>
      <c r="C7" s="25"/>
      <c r="D7" s="24"/>
      <c r="E7" s="24"/>
      <c r="F7" s="26"/>
      <c r="G7" s="27"/>
      <c r="H7" s="27"/>
      <c r="I7" s="28"/>
      <c r="J7" s="29"/>
      <c r="K7" s="29"/>
      <c r="L7" s="29"/>
      <c r="M7" s="29"/>
      <c r="N7" s="29"/>
      <c r="O7" s="30"/>
      <c r="P7" s="31"/>
      <c r="Q7" s="31"/>
      <c r="R7" s="31"/>
    </row>
    <row r="10" spans="1:18" ht="21" x14ac:dyDescent="0.4">
      <c r="F10" s="62">
        <f>SUM(F2:F9)</f>
        <v>1825297</v>
      </c>
      <c r="G10" s="9">
        <f>G2+G3+G4+G6</f>
        <v>1460237.6</v>
      </c>
      <c r="H10" s="9">
        <f>SUM(H2:H7)</f>
        <v>1461000</v>
      </c>
    </row>
  </sheetData>
  <sortState xmlns:xlrd2="http://schemas.microsoft.com/office/spreadsheetml/2017/richdata2" ref="B2:R10">
    <sortCondition descending="1" ref="N1:N10"/>
  </sortState>
  <pageMargins left="0.7" right="0.7" top="0.75" bottom="0.75" header="0.3" footer="0.3"/>
  <pageSetup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7CFD7-35D3-4E6E-BB8C-20F7CBE0B1D6}">
  <dimension ref="A1:F30"/>
  <sheetViews>
    <sheetView workbookViewId="0">
      <selection activeCell="K3" sqref="K3"/>
    </sheetView>
  </sheetViews>
  <sheetFormatPr defaultRowHeight="14.4" x14ac:dyDescent="0.3"/>
  <cols>
    <col min="2" max="2" width="43.44140625" customWidth="1"/>
    <col min="3" max="3" width="29" style="12" customWidth="1"/>
  </cols>
  <sheetData>
    <row r="1" spans="1:6" ht="18" x14ac:dyDescent="0.35">
      <c r="A1" s="6"/>
      <c r="B1" s="6"/>
      <c r="C1" s="13"/>
      <c r="D1" s="6"/>
      <c r="E1" s="6"/>
    </row>
    <row r="2" spans="1:6" ht="18" x14ac:dyDescent="0.35">
      <c r="A2" s="6"/>
      <c r="B2" s="6"/>
      <c r="C2" s="13"/>
      <c r="D2" s="6"/>
      <c r="E2" s="6"/>
    </row>
    <row r="3" spans="1:6" ht="18" x14ac:dyDescent="0.35">
      <c r="A3" s="6"/>
      <c r="B3" s="14" t="s">
        <v>16</v>
      </c>
      <c r="C3" s="15">
        <v>3000000</v>
      </c>
      <c r="D3" s="6"/>
      <c r="E3" s="6"/>
    </row>
    <row r="4" spans="1:6" ht="18" x14ac:dyDescent="0.35">
      <c r="A4" s="6"/>
      <c r="B4" s="14" t="s">
        <v>17</v>
      </c>
      <c r="C4" s="15">
        <f>C3-C5-C6-C7</f>
        <v>55566</v>
      </c>
      <c r="D4" s="6"/>
      <c r="E4" s="6"/>
    </row>
    <row r="5" spans="1:6" ht="18" x14ac:dyDescent="0.35">
      <c r="A5" s="6"/>
      <c r="B5" s="6" t="s">
        <v>18</v>
      </c>
      <c r="C5" s="13">
        <v>370960</v>
      </c>
      <c r="D5" s="6"/>
      <c r="E5" s="6"/>
      <c r="F5" t="s">
        <v>135</v>
      </c>
    </row>
    <row r="6" spans="1:6" ht="18" x14ac:dyDescent="0.35">
      <c r="A6" s="6"/>
      <c r="B6" s="6" t="s">
        <v>19</v>
      </c>
      <c r="C6" s="13">
        <v>95000</v>
      </c>
      <c r="D6" s="6"/>
      <c r="E6" s="6"/>
      <c r="F6" t="s">
        <v>137</v>
      </c>
    </row>
    <row r="7" spans="1:6" ht="18" x14ac:dyDescent="0.35">
      <c r="A7" s="6"/>
      <c r="B7" s="6" t="s">
        <v>20</v>
      </c>
      <c r="C7" s="13">
        <v>2478474</v>
      </c>
      <c r="D7" s="6"/>
      <c r="E7" s="6"/>
      <c r="F7" t="s">
        <v>136</v>
      </c>
    </row>
    <row r="8" spans="1:6" ht="18" x14ac:dyDescent="0.35">
      <c r="A8" s="6"/>
      <c r="B8" s="6"/>
      <c r="C8" s="13"/>
      <c r="D8" s="6"/>
      <c r="E8" s="6"/>
    </row>
    <row r="9" spans="1:6" ht="18" x14ac:dyDescent="0.35">
      <c r="A9" s="6"/>
      <c r="B9" s="6"/>
      <c r="C9" s="13"/>
      <c r="D9" s="6"/>
      <c r="E9" s="6"/>
    </row>
    <row r="10" spans="1:6" ht="18" x14ac:dyDescent="0.35">
      <c r="A10" s="6"/>
      <c r="B10" s="6"/>
      <c r="C10" s="13"/>
      <c r="D10" s="6"/>
      <c r="E10" s="6"/>
    </row>
    <row r="11" spans="1:6" ht="18" x14ac:dyDescent="0.35">
      <c r="A11" s="6"/>
      <c r="B11" s="6"/>
      <c r="C11" s="13"/>
      <c r="D11" s="6"/>
      <c r="E11" s="6"/>
    </row>
    <row r="25" spans="2:6" ht="18" x14ac:dyDescent="0.35">
      <c r="B25" s="14" t="s">
        <v>16</v>
      </c>
      <c r="C25" s="15">
        <v>3000000</v>
      </c>
      <c r="D25" s="6"/>
      <c r="E25" s="6"/>
    </row>
    <row r="26" spans="2:6" ht="18" x14ac:dyDescent="0.35">
      <c r="B26" s="14" t="s">
        <v>17</v>
      </c>
      <c r="C26" s="15">
        <f>C25-C27-C28-C29</f>
        <v>0</v>
      </c>
      <c r="D26" s="6"/>
      <c r="E26" s="6"/>
    </row>
    <row r="27" spans="2:6" ht="18" x14ac:dyDescent="0.35">
      <c r="B27" s="6" t="s">
        <v>18</v>
      </c>
      <c r="C27" s="13">
        <v>214960</v>
      </c>
      <c r="D27" s="6"/>
      <c r="E27" s="6"/>
      <c r="F27" t="s">
        <v>132</v>
      </c>
    </row>
    <row r="28" spans="2:6" ht="18" x14ac:dyDescent="0.35">
      <c r="B28" s="6" t="s">
        <v>19</v>
      </c>
      <c r="C28" s="13">
        <v>1225032</v>
      </c>
      <c r="D28" s="6"/>
      <c r="E28" s="6"/>
      <c r="F28" t="s">
        <v>133</v>
      </c>
    </row>
    <row r="29" spans="2:6" ht="18" x14ac:dyDescent="0.35">
      <c r="B29" s="6" t="s">
        <v>20</v>
      </c>
      <c r="C29" s="13">
        <v>1560008</v>
      </c>
      <c r="D29" s="6"/>
      <c r="E29" s="6"/>
      <c r="F29" t="s">
        <v>134</v>
      </c>
    </row>
    <row r="30" spans="2:6" ht="18" x14ac:dyDescent="0.35">
      <c r="B30" s="6"/>
      <c r="C30" s="13"/>
      <c r="D30" s="6"/>
      <c r="E30"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AFDA19406B848B7101DD146C7E85B" ma:contentTypeVersion="18" ma:contentTypeDescription="Create a new document." ma:contentTypeScope="" ma:versionID="39a1344c21666c4780c4214b4c4850a1">
  <xsd:schema xmlns:xsd="http://www.w3.org/2001/XMLSchema" xmlns:xs="http://www.w3.org/2001/XMLSchema" xmlns:p="http://schemas.microsoft.com/office/2006/metadata/properties" xmlns:ns2="8fd47c45-8aaa-4bb9-a294-41bdb653617e" xmlns:ns3="2a208fe3-8287-4a8b-b629-d45392ca0f10" xmlns:ns4="22ec0dd7-095b-41f2-b8b8-a624496b8c6b" targetNamespace="http://schemas.microsoft.com/office/2006/metadata/properties" ma:root="true" ma:fieldsID="5da6e6d147b0f112825d5ae4887165ea" ns2:_="" ns3:_="" ns4:_="">
    <xsd:import namespace="8fd47c45-8aaa-4bb9-a294-41bdb653617e"/>
    <xsd:import namespace="2a208fe3-8287-4a8b-b629-d45392ca0f10"/>
    <xsd:import namespace="22ec0dd7-095b-41f2-b8b8-a624496b8c6b"/>
    <xsd:element name="properties">
      <xsd:complexType>
        <xsd:sequence>
          <xsd:element name="documentManagement">
            <xsd:complexType>
              <xsd:all>
                <xsd:element ref="ns2:_dlc_Exempt" minOccurs="0"/>
                <xsd:element ref="ns3:SharedWithUser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d47c45-8aaa-4bb9-a294-41bdb653617e" elementFormDefault="qualified">
    <xsd:import namespace="http://schemas.microsoft.com/office/2006/documentManagement/types"/>
    <xsd:import namespace="http://schemas.microsoft.com/office/infopath/2007/PartnerControls"/>
    <xsd:element name="_dlc_Exempt" ma:index="8" nillable="true" ma:displayName="Exempt from Policy" ma:description=""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208fe3-8287-4a8b-b629-d45392ca0f10"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ec0dd7-095b-41f2-b8b8-a624496b8c6b"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p:Name>
  <p:Description/>
  <p:Statement/>
  <p:PolicyItems/>
</p:Policy>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22ec0dd7-095b-41f2-b8b8-a624496b8c6b">E23TXWV46JPD-1446909593-6579</_dlc_DocId>
    <_dlc_DocIdUrl xmlns="22ec0dd7-095b-41f2-b8b8-a624496b8c6b">
      <Url>https://outside.vermont.gov/agency/VTRANS/external/MAB-LP/_layouts/15/DocIdRedir.aspx?ID=E23TXWV46JPD-1446909593-6579</Url>
      <Description>E23TXWV46JPD-1446909593-6579</Description>
    </_dlc_DocIdUrl>
  </documentManagement>
</p:properties>
</file>

<file path=customXml/itemProps1.xml><?xml version="1.0" encoding="utf-8"?>
<ds:datastoreItem xmlns:ds="http://schemas.openxmlformats.org/officeDocument/2006/customXml" ds:itemID="{E6ECB60C-81EE-497F-AD8F-2DC054F0E203}"/>
</file>

<file path=customXml/itemProps2.xml><?xml version="1.0" encoding="utf-8"?>
<ds:datastoreItem xmlns:ds="http://schemas.openxmlformats.org/officeDocument/2006/customXml" ds:itemID="{7F309772-2FDD-443A-9F4F-3796D1E6737A}"/>
</file>

<file path=customXml/itemProps3.xml><?xml version="1.0" encoding="utf-8"?>
<ds:datastoreItem xmlns:ds="http://schemas.openxmlformats.org/officeDocument/2006/customXml" ds:itemID="{41C15C9C-CEE2-470E-8E00-5A325E7EADE4}"/>
</file>

<file path=customXml/itemProps4.xml><?xml version="1.0" encoding="utf-8"?>
<ds:datastoreItem xmlns:ds="http://schemas.openxmlformats.org/officeDocument/2006/customXml" ds:itemID="{57FA6000-C80F-4C96-8B45-D7EEB2CA40BA}"/>
</file>

<file path=customXml/itemProps5.xml><?xml version="1.0" encoding="utf-8"?>
<ds:datastoreItem xmlns:ds="http://schemas.openxmlformats.org/officeDocument/2006/customXml" ds:itemID="{41DF9FB0-01D5-4889-9A9F-5B46CF2B17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2021AppsList-Construction</vt:lpstr>
      <vt:lpstr>2021 Scoping Apps</vt:lpstr>
      <vt:lpstr>2021AppsList-Addl Funds</vt:lpstr>
      <vt:lpstr>Funding Summary</vt:lpstr>
    </vt:vector>
  </TitlesOfParts>
  <Company>State of Vermont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Kaplan</dc:creator>
  <cp:lastModifiedBy>Pochop, Peter</cp:lastModifiedBy>
  <dcterms:created xsi:type="dcterms:W3CDTF">2013-07-30T13:21:03Z</dcterms:created>
  <dcterms:modified xsi:type="dcterms:W3CDTF">2025-06-30T18:17:09Z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0x010100F3EAFDA19406B848B7101DD146C7E85B</vt:lpwstr>
  </property>
  <property fmtid="{D5CDD505-2E9C-101B-9397-08002B2CF9AE}" pid="3" name="_dlc_DocIdItemGuid">
    <vt:lpwstr>70c52776-88ed-408f-ba8a-180aa3243970</vt:lpwstr>
  </property>
</Properties>
</file>